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aff\Jbursick\Wrestling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0" i="1" l="1"/>
  <c r="N52" i="1" l="1"/>
  <c r="N51" i="1"/>
  <c r="H41" i="1" l="1"/>
  <c r="G41" i="1"/>
  <c r="N3" i="1" l="1"/>
  <c r="H38" i="1"/>
  <c r="N38" i="1" s="1"/>
  <c r="F47" i="1"/>
  <c r="E44" i="1" s="1"/>
  <c r="N55" i="1"/>
  <c r="N40" i="1"/>
  <c r="N22" i="1"/>
  <c r="N10" i="1" s="1"/>
  <c r="N35" i="1" l="1"/>
  <c r="N28" i="1"/>
  <c r="N29" i="1"/>
  <c r="N48" i="1"/>
  <c r="N46" i="1"/>
  <c r="N47" i="1"/>
  <c r="N49" i="1"/>
  <c r="N50" i="1"/>
  <c r="N19" i="1"/>
  <c r="E35" i="1"/>
  <c r="E43" i="1"/>
  <c r="E38" i="1"/>
  <c r="E39" i="1"/>
  <c r="E41" i="1"/>
  <c r="E37" i="1"/>
  <c r="E42" i="1"/>
  <c r="E36" i="1"/>
  <c r="E40" i="1"/>
  <c r="N32" i="1"/>
  <c r="N33" i="1"/>
  <c r="N36" i="1"/>
  <c r="N37" i="1"/>
  <c r="N30" i="1"/>
  <c r="N34" i="1"/>
  <c r="N3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28" i="1" l="1"/>
  <c r="N12" i="1"/>
  <c r="N16" i="1"/>
  <c r="N13" i="1"/>
  <c r="N17" i="1"/>
  <c r="N14" i="1"/>
  <c r="N18" i="1"/>
  <c r="N11" i="1"/>
  <c r="N15" i="1"/>
  <c r="H36" i="1"/>
  <c r="H35" i="1"/>
  <c r="H34" i="1"/>
  <c r="H33" i="1"/>
  <c r="H32" i="1"/>
  <c r="H31" i="1"/>
  <c r="H30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1" i="1"/>
  <c r="H9" i="1"/>
  <c r="H8" i="1"/>
  <c r="H7" i="1"/>
  <c r="H6" i="1"/>
  <c r="H5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11" i="1"/>
  <c r="G10" i="1"/>
  <c r="G9" i="1"/>
  <c r="G8" i="1"/>
  <c r="G7" i="1"/>
  <c r="G6" i="1"/>
  <c r="G5" i="1"/>
  <c r="G13" i="1"/>
  <c r="G19" i="1"/>
  <c r="G18" i="1"/>
  <c r="G17" i="1"/>
  <c r="G16" i="1"/>
  <c r="G15" i="1"/>
  <c r="G14" i="1"/>
  <c r="D51" i="1" l="1"/>
  <c r="D49" i="1"/>
  <c r="G53" i="1"/>
  <c r="G51" i="1"/>
  <c r="G49" i="1"/>
  <c r="L22" i="1"/>
  <c r="L55" i="1"/>
  <c r="L40" i="1"/>
  <c r="D47" i="1"/>
  <c r="A47" i="1"/>
  <c r="C47" i="1"/>
  <c r="B47" i="1"/>
  <c r="G39" i="1" l="1"/>
  <c r="E45" i="1" s="1"/>
  <c r="G56" i="1"/>
  <c r="F56" i="1"/>
  <c r="K55" i="1"/>
  <c r="J55" i="1"/>
  <c r="I55" i="1"/>
  <c r="I40" i="1"/>
  <c r="K40" i="1"/>
  <c r="J40" i="1"/>
  <c r="I22" i="1"/>
  <c r="K22" i="1"/>
  <c r="J22" i="1"/>
  <c r="H39" i="1" l="1"/>
  <c r="N53" i="1" s="1"/>
  <c r="G38" i="1"/>
  <c r="N20" i="1" s="1"/>
  <c r="C50" i="1" l="1"/>
  <c r="A52" i="1" s="1"/>
  <c r="D53" i="1"/>
</calcChain>
</file>

<file path=xl/sharedStrings.xml><?xml version="1.0" encoding="utf-8"?>
<sst xmlns="http://schemas.openxmlformats.org/spreadsheetml/2006/main" count="86" uniqueCount="45">
  <si>
    <t>Wrestler's Name:</t>
  </si>
  <si>
    <t>Weight Class:</t>
  </si>
  <si>
    <t>School:</t>
  </si>
  <si>
    <t>Grade:</t>
  </si>
  <si>
    <t>Tri-meet and Duals - Please record all matches</t>
  </si>
  <si>
    <t>Date</t>
  </si>
  <si>
    <t>Weight</t>
  </si>
  <si>
    <t>Opponent</t>
  </si>
  <si>
    <t>School</t>
  </si>
  <si>
    <t>W/L</t>
  </si>
  <si>
    <t>Points</t>
  </si>
  <si>
    <t>Regular Season</t>
  </si>
  <si>
    <t>Region Duals</t>
  </si>
  <si>
    <t>State Duals</t>
  </si>
  <si>
    <t>Previous Seasons Accomplishments</t>
  </si>
  <si>
    <t>Region Placement:</t>
  </si>
  <si>
    <t>State Placement:</t>
  </si>
  <si>
    <t>Points from Previous Season:</t>
  </si>
  <si>
    <t>Points from Regular Season:</t>
  </si>
  <si>
    <t>Event:</t>
  </si>
  <si>
    <t xml:space="preserve">Number of Teams: </t>
  </si>
  <si>
    <t>Place:</t>
  </si>
  <si>
    <t>Date(s):</t>
  </si>
  <si>
    <t>Day Two:</t>
  </si>
  <si>
    <t>Weight Day One:</t>
  </si>
  <si>
    <t>Bracket or</t>
  </si>
  <si>
    <t>Dual?</t>
  </si>
  <si>
    <t>Optional Tournament #1</t>
  </si>
  <si>
    <t>Points from Tournament #1:</t>
  </si>
  <si>
    <t>Bracket</t>
  </si>
  <si>
    <t>or Dual?</t>
  </si>
  <si>
    <t>Optional Tournament #2</t>
  </si>
  <si>
    <t>Points from Tournament #2:</t>
  </si>
  <si>
    <t>Optional Tournament #3</t>
  </si>
  <si>
    <t>Points from Tournament #3:</t>
  </si>
  <si>
    <t>County/City/Conference Tournament</t>
  </si>
  <si>
    <t>Points from Tournament:</t>
  </si>
  <si>
    <t>Losses:</t>
  </si>
  <si>
    <t>Wins:</t>
  </si>
  <si>
    <t>Win/Loss %:</t>
  </si>
  <si>
    <t>from previous season</t>
  </si>
  <si>
    <t>Total Seeding Points</t>
  </si>
  <si>
    <t>Falls:</t>
  </si>
  <si>
    <t>Techs:</t>
  </si>
  <si>
    <t>Majors: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</si>
</sst>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/>
    <xf numFmtId="0" fontId="4" fillId="0" borderId="8" xfId="0" applyFont="1" applyBorder="1" applyAlignment="1">
      <alignment horizontal="center" vertical="center"/>
    </xf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13" fillId="0" borderId="0" xfId="0" applyFont="1" applyAlignment="1">
      <alignment vertical="center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4" fillId="0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2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11.140625" customWidth="1"/>
    <col min="2" max="2" width="6.85546875" customWidth="1"/>
    <col min="3" max="3" width="15" customWidth="1"/>
    <col min="4" max="4" width="12.140625" customWidth="1"/>
    <col min="5" max="5" width="5.5703125" customWidth="1"/>
    <col min="6" max="6" width="5.7109375" customWidth="1"/>
    <col min="7" max="8" width="7.85546875" customWidth="1"/>
    <col min="10" max="10" width="7.7109375" customWidth="1"/>
    <col min="14" max="14" width="6.85546875" customWidth="1"/>
    <col min="15" max="15" width="3.7109375" customWidth="1"/>
  </cols>
  <sheetData>
    <row r="1" spans="1:15" ht="20.100000000000001" customHeight="1" x14ac:dyDescent="0.25">
      <c r="A1" s="49" t="s">
        <v>0</v>
      </c>
      <c r="B1" s="49"/>
      <c r="C1" s="50"/>
      <c r="D1" s="50"/>
      <c r="E1" s="50"/>
      <c r="F1" s="49" t="s">
        <v>1</v>
      </c>
      <c r="G1" s="49"/>
      <c r="H1" s="22"/>
      <c r="I1" s="15" t="s">
        <v>2</v>
      </c>
      <c r="J1" s="50"/>
      <c r="K1" s="50"/>
      <c r="L1" s="50"/>
      <c r="M1" s="15" t="s">
        <v>3</v>
      </c>
      <c r="N1" s="22"/>
      <c r="O1" s="1"/>
    </row>
    <row r="2" spans="1:15" ht="11.1" customHeight="1" x14ac:dyDescent="0.25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0.5" customHeight="1" x14ac:dyDescent="0.25">
      <c r="A3" s="26" t="s">
        <v>1</v>
      </c>
      <c r="B3" s="36"/>
      <c r="C3" s="53" t="s">
        <v>15</v>
      </c>
      <c r="D3" s="53"/>
      <c r="E3" s="54"/>
      <c r="F3" s="54"/>
      <c r="G3" s="53" t="s">
        <v>16</v>
      </c>
      <c r="H3" s="53"/>
      <c r="I3" s="53"/>
      <c r="J3" s="36"/>
      <c r="K3" s="27"/>
      <c r="L3" s="28"/>
      <c r="M3" s="29"/>
      <c r="N3" s="62">
        <f>(G41+H41)</f>
        <v>0</v>
      </c>
      <c r="O3" s="62"/>
    </row>
    <row r="4" spans="1:15" ht="10.5" customHeight="1" x14ac:dyDescent="0.25">
      <c r="A4" s="26" t="s">
        <v>40</v>
      </c>
      <c r="B4" s="30"/>
      <c r="C4" s="29"/>
      <c r="D4" s="35" t="s">
        <v>40</v>
      </c>
      <c r="E4" s="55"/>
      <c r="F4" s="55"/>
      <c r="G4" s="31"/>
      <c r="H4" s="31"/>
      <c r="I4" s="35" t="s">
        <v>40</v>
      </c>
      <c r="J4" s="45"/>
      <c r="K4" s="32"/>
      <c r="L4" s="33"/>
      <c r="M4" s="34" t="s">
        <v>17</v>
      </c>
      <c r="N4" s="62"/>
      <c r="O4" s="62"/>
    </row>
    <row r="5" spans="1:15" ht="10.5" customHeight="1" x14ac:dyDescent="0.25">
      <c r="A5" s="51" t="s">
        <v>4</v>
      </c>
      <c r="B5" s="51"/>
      <c r="C5" s="51"/>
      <c r="D5" s="51"/>
      <c r="E5" s="51"/>
      <c r="F5" s="51"/>
      <c r="G5" s="18">
        <f>COUNTIF(E8:E21, "Fall")</f>
        <v>0</v>
      </c>
      <c r="H5" s="18">
        <f>COUNTIF(E8:E21, "FFT")</f>
        <v>0</v>
      </c>
      <c r="I5" s="81" t="s">
        <v>31</v>
      </c>
      <c r="J5" s="81"/>
      <c r="K5" s="81"/>
      <c r="L5" s="81"/>
      <c r="M5" s="81"/>
      <c r="N5" s="81"/>
      <c r="O5" s="6"/>
    </row>
    <row r="6" spans="1:15" ht="10.5" customHeight="1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8">
        <f>COUNTIF(E23:E24, "Fall")</f>
        <v>0</v>
      </c>
      <c r="H6" s="18">
        <f>COUNTIF(E23:E24, "FFT")</f>
        <v>0</v>
      </c>
      <c r="I6" s="14" t="s">
        <v>19</v>
      </c>
      <c r="J6" s="59"/>
      <c r="K6" s="59"/>
      <c r="L6" s="8" t="s">
        <v>22</v>
      </c>
      <c r="M6" s="59"/>
      <c r="N6" s="59"/>
      <c r="O6" s="6"/>
    </row>
    <row r="7" spans="1:15" ht="10.5" customHeight="1" x14ac:dyDescent="0.25">
      <c r="A7" s="52" t="s">
        <v>11</v>
      </c>
      <c r="B7" s="52"/>
      <c r="C7" s="52"/>
      <c r="D7" s="52"/>
      <c r="E7" s="52"/>
      <c r="F7" s="52"/>
      <c r="G7" s="18">
        <f>COUNTIF(E26:E27, "Fall")</f>
        <v>0</v>
      </c>
      <c r="H7" s="18">
        <f>COUNTIF(E26:E27, "FFT")</f>
        <v>0</v>
      </c>
      <c r="I7" s="65" t="s">
        <v>24</v>
      </c>
      <c r="J7" s="65"/>
      <c r="K7" s="24"/>
      <c r="L7" s="8" t="s">
        <v>23</v>
      </c>
      <c r="M7" s="64"/>
      <c r="N7" s="64"/>
      <c r="O7" s="6"/>
    </row>
    <row r="8" spans="1:15" ht="10.5" customHeight="1" x14ac:dyDescent="0.25">
      <c r="A8" s="19"/>
      <c r="B8" s="20"/>
      <c r="C8" s="20"/>
      <c r="D8" s="20"/>
      <c r="E8" s="21"/>
      <c r="F8" s="12">
        <f>IF(OR(E8="Fall", E8="Tech", E8="Maj", E8="Dec", E8="FFT", E8="DQ",E8="DF"),4,0)</f>
        <v>0</v>
      </c>
      <c r="G8" s="18">
        <f>COUNTIF(D35:D44, "Fall")</f>
        <v>0</v>
      </c>
      <c r="H8" s="18">
        <f>COUNTIF(D35:D44, "FFT")</f>
        <v>0</v>
      </c>
      <c r="I8" s="4" t="s">
        <v>20</v>
      </c>
      <c r="J8" s="4"/>
      <c r="K8" s="25"/>
      <c r="L8" s="14" t="s">
        <v>21</v>
      </c>
      <c r="M8" s="63"/>
      <c r="N8" s="63"/>
      <c r="O8" s="6"/>
    </row>
    <row r="9" spans="1:15" ht="10.5" customHeight="1" x14ac:dyDescent="0.25">
      <c r="A9" s="19"/>
      <c r="B9" s="20"/>
      <c r="C9" s="20"/>
      <c r="D9" s="20"/>
      <c r="E9" s="21"/>
      <c r="F9" s="43">
        <f t="shared" ref="F9:F21" si="0">IF(OR(E9="Fall", E9="Tech", E9="Maj", E9="Dec", E9="FFT", E9="DQ",E9="DF"),4,0)</f>
        <v>0</v>
      </c>
      <c r="G9" s="18">
        <f>COUNTIF(M10:M19, "Fall")</f>
        <v>0</v>
      </c>
      <c r="H9" s="18">
        <f>COUNTIF(M10:M19, "FFT")</f>
        <v>0</v>
      </c>
      <c r="I9" s="68" t="s">
        <v>7</v>
      </c>
      <c r="J9" s="69"/>
      <c r="K9" s="68" t="s">
        <v>8</v>
      </c>
      <c r="L9" s="69"/>
      <c r="M9" s="13" t="s">
        <v>9</v>
      </c>
      <c r="N9" s="13" t="s">
        <v>10</v>
      </c>
      <c r="O9" s="6"/>
    </row>
    <row r="10" spans="1:15" ht="10.5" customHeight="1" x14ac:dyDescent="0.25">
      <c r="A10" s="19"/>
      <c r="B10" s="20"/>
      <c r="C10" s="20"/>
      <c r="D10" s="20"/>
      <c r="E10" s="21"/>
      <c r="F10" s="43">
        <f t="shared" si="0"/>
        <v>0</v>
      </c>
      <c r="G10" s="18">
        <f>COUNTIF(M28:M37, "Fall")</f>
        <v>0</v>
      </c>
      <c r="H10" s="18">
        <f>COUNTIF(M28:M37, "FFT")</f>
        <v>0</v>
      </c>
      <c r="I10" s="70"/>
      <c r="J10" s="71"/>
      <c r="K10" s="70"/>
      <c r="L10" s="71"/>
      <c r="M10" s="21"/>
      <c r="N10" s="12">
        <f>IF(OR(M10="Fall",M10="Tech",M10="Maj",M10="Dec",M10="FFT",M10="DQ",M10="DF"),1,0)*N22</f>
        <v>0</v>
      </c>
      <c r="O10" s="10"/>
    </row>
    <row r="11" spans="1:15" ht="10.5" customHeight="1" x14ac:dyDescent="0.25">
      <c r="A11" s="19"/>
      <c r="B11" s="20"/>
      <c r="C11" s="20"/>
      <c r="D11" s="20"/>
      <c r="E11" s="21"/>
      <c r="F11" s="43">
        <f t="shared" si="0"/>
        <v>0</v>
      </c>
      <c r="G11" s="18">
        <f>COUNTIF(M46:M52, "Fall")</f>
        <v>0</v>
      </c>
      <c r="H11" s="18">
        <f>COUNTIF(M46:M52, "FFT")</f>
        <v>0</v>
      </c>
      <c r="I11" s="70"/>
      <c r="J11" s="71"/>
      <c r="K11" s="70"/>
      <c r="L11" s="71"/>
      <c r="M11" s="21"/>
      <c r="N11" s="43">
        <f>IF(OR(M11="Fall",M11="Tech",M11="Maj",M11="Dec",M11="FFT",M11="DQ",M11="DF"),1,0)*N22</f>
        <v>0</v>
      </c>
      <c r="O11" s="10"/>
    </row>
    <row r="12" spans="1:15" ht="10.5" customHeight="1" x14ac:dyDescent="0.25">
      <c r="A12" s="19"/>
      <c r="B12" s="20"/>
      <c r="C12" s="20"/>
      <c r="D12" s="20"/>
      <c r="E12" s="21"/>
      <c r="F12" s="43">
        <f t="shared" si="0"/>
        <v>0</v>
      </c>
      <c r="G12" s="18"/>
      <c r="H12" s="18"/>
      <c r="I12" s="70"/>
      <c r="J12" s="71"/>
      <c r="K12" s="70"/>
      <c r="L12" s="71"/>
      <c r="M12" s="21"/>
      <c r="N12" s="43">
        <f>IF(OR(M12="Fall",M12="Tech",M12="Maj",M12="Dec",M12="FFT",M12="DQ",M12="DF"),1,0)*N22</f>
        <v>0</v>
      </c>
      <c r="O12" s="10"/>
    </row>
    <row r="13" spans="1:15" ht="10.5" customHeight="1" x14ac:dyDescent="0.25">
      <c r="A13" s="19"/>
      <c r="B13" s="20"/>
      <c r="C13" s="20"/>
      <c r="D13" s="20"/>
      <c r="E13" s="21"/>
      <c r="F13" s="43">
        <f t="shared" si="0"/>
        <v>0</v>
      </c>
      <c r="G13" s="18">
        <f>COUNTIF(E8:E21, "Tech")</f>
        <v>0</v>
      </c>
      <c r="H13" s="18">
        <f>COUNTIF(E8:E21, "DQ")</f>
        <v>0</v>
      </c>
      <c r="I13" s="70"/>
      <c r="J13" s="71"/>
      <c r="K13" s="70"/>
      <c r="L13" s="71"/>
      <c r="M13" s="21"/>
      <c r="N13" s="43">
        <f>IF(OR(M13="Fall",M13="Tech",M13="Maj",M13="Dec",M13="FFT",M13="DQ",M13="DF"),1,0)*N22</f>
        <v>0</v>
      </c>
      <c r="O13" s="10"/>
    </row>
    <row r="14" spans="1:15" ht="10.5" customHeight="1" x14ac:dyDescent="0.25">
      <c r="A14" s="19"/>
      <c r="B14" s="20"/>
      <c r="C14" s="20"/>
      <c r="D14" s="20"/>
      <c r="E14" s="21"/>
      <c r="F14" s="43">
        <f t="shared" si="0"/>
        <v>0</v>
      </c>
      <c r="G14" s="18">
        <f>COUNTIF(E23:E24, "Tech")</f>
        <v>0</v>
      </c>
      <c r="H14" s="18">
        <f>COUNTIF(E23:E24, "DQ")</f>
        <v>0</v>
      </c>
      <c r="I14" s="70"/>
      <c r="J14" s="71"/>
      <c r="K14" s="70"/>
      <c r="L14" s="71"/>
      <c r="M14" s="21"/>
      <c r="N14" s="43">
        <f>IF(OR(M14="Fall",M14="Tech",M14="Maj",M14="Dec",M14="FFT",M14="DQ",M14="DF"),1,0)*N22</f>
        <v>0</v>
      </c>
      <c r="O14" s="10"/>
    </row>
    <row r="15" spans="1:15" ht="10.5" customHeight="1" x14ac:dyDescent="0.25">
      <c r="A15" s="19"/>
      <c r="B15" s="20"/>
      <c r="C15" s="20"/>
      <c r="D15" s="20"/>
      <c r="E15" s="21"/>
      <c r="F15" s="43">
        <f t="shared" si="0"/>
        <v>0</v>
      </c>
      <c r="G15" s="18">
        <f>COUNTIF(E26:E27, "Tech")</f>
        <v>0</v>
      </c>
      <c r="H15" s="18">
        <f>COUNTIF(E26:E27, "DQ")</f>
        <v>0</v>
      </c>
      <c r="I15" s="70"/>
      <c r="J15" s="71"/>
      <c r="K15" s="70"/>
      <c r="L15" s="71"/>
      <c r="M15" s="21"/>
      <c r="N15" s="43">
        <f>IF(OR(M15="Fall",M15="Tech",M15="Maj",M15="Dec",M15="FFT",M15="DQ",M15="DF"),1,0)*N22</f>
        <v>0</v>
      </c>
      <c r="O15" s="10"/>
    </row>
    <row r="16" spans="1:15" ht="10.5" customHeight="1" x14ac:dyDescent="0.25">
      <c r="A16" s="19"/>
      <c r="B16" s="20"/>
      <c r="C16" s="20"/>
      <c r="D16" s="20"/>
      <c r="E16" s="21"/>
      <c r="F16" s="43">
        <f t="shared" si="0"/>
        <v>0</v>
      </c>
      <c r="G16" s="18">
        <f>COUNTIF(D35:D44, "Tech")</f>
        <v>0</v>
      </c>
      <c r="H16" s="18">
        <f>COUNTIF(D35:D44, "DQ")</f>
        <v>0</v>
      </c>
      <c r="I16" s="70"/>
      <c r="J16" s="71"/>
      <c r="K16" s="70"/>
      <c r="L16" s="71"/>
      <c r="M16" s="21"/>
      <c r="N16" s="43">
        <f>IF(OR(M16="Fall",M16="Tech",M16="Maj",M16="Dec",M16="FFT",M16="DQ",M16="DF"),1,0)*N22</f>
        <v>0</v>
      </c>
      <c r="O16" s="10"/>
    </row>
    <row r="17" spans="1:15" ht="10.5" customHeight="1" x14ac:dyDescent="0.25">
      <c r="A17" s="19"/>
      <c r="B17" s="20"/>
      <c r="C17" s="20"/>
      <c r="D17" s="20"/>
      <c r="E17" s="21"/>
      <c r="F17" s="43">
        <f t="shared" si="0"/>
        <v>0</v>
      </c>
      <c r="G17" s="18">
        <f>COUNTIF(M10:M19, "Tech")</f>
        <v>0</v>
      </c>
      <c r="H17" s="18">
        <f>COUNTIF(M10:M19, "DQ")</f>
        <v>0</v>
      </c>
      <c r="I17" s="70"/>
      <c r="J17" s="71"/>
      <c r="K17" s="70"/>
      <c r="L17" s="71"/>
      <c r="M17" s="21"/>
      <c r="N17" s="43">
        <f>IF(OR(M17="Fall",M17="Tech",M17="Maj",M17="Dec",M17="FFT",M17="DQ",M17="DF"),1,0)*N22</f>
        <v>0</v>
      </c>
      <c r="O17" s="10"/>
    </row>
    <row r="18" spans="1:15" ht="10.5" customHeight="1" x14ac:dyDescent="0.25">
      <c r="A18" s="19"/>
      <c r="B18" s="20"/>
      <c r="C18" s="20"/>
      <c r="D18" s="20"/>
      <c r="E18" s="21"/>
      <c r="F18" s="43">
        <f t="shared" si="0"/>
        <v>0</v>
      </c>
      <c r="G18" s="18">
        <f>COUNTIF(M28:M37, "Tech")</f>
        <v>0</v>
      </c>
      <c r="H18" s="18">
        <f>COUNTIF(M28:M37, "DQ")</f>
        <v>0</v>
      </c>
      <c r="I18" s="70"/>
      <c r="J18" s="71"/>
      <c r="K18" s="70"/>
      <c r="L18" s="71"/>
      <c r="M18" s="21"/>
      <c r="N18" s="43">
        <f>IF(OR(M18="Fall",M18="Tech",M18="Maj",M18="Dec",M18="FFT",M18="DQ",M18="DF"),1,0)*N22</f>
        <v>0</v>
      </c>
      <c r="O18" s="10"/>
    </row>
    <row r="19" spans="1:15" ht="10.5" customHeight="1" x14ac:dyDescent="0.25">
      <c r="A19" s="19"/>
      <c r="B19" s="20"/>
      <c r="C19" s="20"/>
      <c r="D19" s="20"/>
      <c r="E19" s="21"/>
      <c r="F19" s="43">
        <f t="shared" si="0"/>
        <v>0</v>
      </c>
      <c r="G19" s="18">
        <f>COUNTIF(M46:M52, "Tech")</f>
        <v>0</v>
      </c>
      <c r="H19" s="18">
        <f>COUNTIF(M46:M52, "DQ")</f>
        <v>0</v>
      </c>
      <c r="I19" s="61"/>
      <c r="J19" s="61"/>
      <c r="K19" s="70"/>
      <c r="L19" s="71"/>
      <c r="M19" s="21"/>
      <c r="N19" s="43">
        <f>IF(OR(M19="Fall",M19="Tech",M19="Maj",M19="Dec",M19="FFT",M19="DQ",M19="DF"),1,0)*N22</f>
        <v>0</v>
      </c>
      <c r="O19" s="10"/>
    </row>
    <row r="20" spans="1:15" ht="10.5" customHeight="1" x14ac:dyDescent="0.25">
      <c r="A20" s="19"/>
      <c r="B20" s="20"/>
      <c r="C20" s="20"/>
      <c r="D20" s="20"/>
      <c r="E20" s="21"/>
      <c r="F20" s="43">
        <f t="shared" si="0"/>
        <v>0</v>
      </c>
      <c r="G20" s="18"/>
      <c r="H20" s="18"/>
      <c r="I20" s="5" t="s">
        <v>29</v>
      </c>
      <c r="J20" s="72"/>
      <c r="K20" s="9"/>
      <c r="L20" s="9"/>
      <c r="M20" s="9"/>
      <c r="N20" s="66">
        <f>IF(G38&gt;20, 20, G38)</f>
        <v>0</v>
      </c>
      <c r="O20" s="67"/>
    </row>
    <row r="21" spans="1:15" ht="10.5" customHeight="1" x14ac:dyDescent="0.25">
      <c r="A21" s="19"/>
      <c r="B21" s="20"/>
      <c r="C21" s="20"/>
      <c r="D21" s="20"/>
      <c r="E21" s="21"/>
      <c r="F21" s="43">
        <f t="shared" si="0"/>
        <v>0</v>
      </c>
      <c r="G21" s="18">
        <f>COUNTIF(E8:E21, "Maj")</f>
        <v>0</v>
      </c>
      <c r="H21" s="18">
        <f>COUNTIF(E8:E21, "DF")</f>
        <v>0</v>
      </c>
      <c r="I21" s="5" t="s">
        <v>30</v>
      </c>
      <c r="J21" s="73"/>
      <c r="K21" s="75" t="s">
        <v>32</v>
      </c>
      <c r="L21" s="75"/>
      <c r="M21" s="75"/>
      <c r="N21" s="74"/>
      <c r="O21" s="74"/>
    </row>
    <row r="22" spans="1:15" ht="10.5" customHeight="1" x14ac:dyDescent="0.25">
      <c r="A22" s="60" t="s">
        <v>12</v>
      </c>
      <c r="B22" s="60"/>
      <c r="C22" s="60"/>
      <c r="D22" s="60"/>
      <c r="E22" s="60"/>
      <c r="F22" s="60"/>
      <c r="G22" s="18">
        <f>COUNTIF(E23:E24, "Maj")</f>
        <v>0</v>
      </c>
      <c r="H22" s="18">
        <f>COUNTIF(E23:E24, "DF")</f>
        <v>0</v>
      </c>
      <c r="I22" s="11">
        <f>IF(AND(K8="14+",M8="First"),16,IF(AND(K8="14+",M8="Second"),12,IF(AND(K8="14+",M8="Third"),9,IF(AND(K8="14+",M8="Fourth"),6,IF(AND(K8="14+",M8="Fifth"),3,IF(AND(K8="14+",M8="Sixth"),2,0))))))</f>
        <v>0</v>
      </c>
      <c r="J22" s="11">
        <f>IF(AND(K8="10-13",M8="First"),12,IF(AND(K8="10-13",M8="Second"),9,IF(AND(K8="10-13",M8="Third"),6,IF(AND(K8="10-13",M8="Fourth"),4,0))))</f>
        <v>0</v>
      </c>
      <c r="K22" s="11">
        <f>IF(AND(K8="7-9",M8="First"),9,IF(AND(K8="7-9",M8="Second"),7,IF(AND(K8="7-9",M8="Third"),5,IF(AND(K8="7-9",M8="Fourth"),3,0))))</f>
        <v>0</v>
      </c>
      <c r="L22" s="11">
        <f>IF(AND(K8="5-6",M8="First"),7,IF(AND(K8="5-6",M8="Second"),5,IF(AND(K8="5-6",M8="Third"),3,IF(AND(K8="5-6",M8="Fourth"),0,0))))</f>
        <v>0</v>
      </c>
      <c r="M22" s="6"/>
      <c r="N22" s="18">
        <f>IF(J20="Dual",2,1)</f>
        <v>1</v>
      </c>
      <c r="O22" s="6"/>
    </row>
    <row r="23" spans="1:15" ht="10.5" customHeight="1" x14ac:dyDescent="0.25">
      <c r="A23" s="19"/>
      <c r="B23" s="20"/>
      <c r="C23" s="20"/>
      <c r="D23" s="20"/>
      <c r="E23" s="21"/>
      <c r="F23" s="7"/>
      <c r="G23" s="18">
        <f>COUNTIF(E26:E27, "Maj")</f>
        <v>0</v>
      </c>
      <c r="H23" s="18">
        <f>COUNTIF(E26:E27, "DF")</f>
        <v>0</v>
      </c>
      <c r="I23" s="81" t="s">
        <v>33</v>
      </c>
      <c r="J23" s="81"/>
      <c r="K23" s="81"/>
      <c r="L23" s="81"/>
      <c r="M23" s="81"/>
      <c r="N23" s="81"/>
      <c r="O23" s="6"/>
    </row>
    <row r="24" spans="1:15" ht="10.5" customHeight="1" x14ac:dyDescent="0.25">
      <c r="A24" s="19"/>
      <c r="B24" s="20"/>
      <c r="C24" s="20"/>
      <c r="D24" s="20"/>
      <c r="E24" s="21"/>
      <c r="F24" s="7"/>
      <c r="G24" s="18">
        <f>COUNTIF(D35:D44, "Maj")</f>
        <v>0</v>
      </c>
      <c r="H24" s="18">
        <f>COUNTIF(D35:D44, "DF")</f>
        <v>0</v>
      </c>
      <c r="I24" s="14" t="s">
        <v>19</v>
      </c>
      <c r="J24" s="59"/>
      <c r="K24" s="59"/>
      <c r="L24" s="8" t="s">
        <v>22</v>
      </c>
      <c r="M24" s="59"/>
      <c r="N24" s="59"/>
      <c r="O24" s="6"/>
    </row>
    <row r="25" spans="1:15" ht="10.5" customHeight="1" x14ac:dyDescent="0.25">
      <c r="A25" s="60" t="s">
        <v>13</v>
      </c>
      <c r="B25" s="60"/>
      <c r="C25" s="60"/>
      <c r="D25" s="60"/>
      <c r="E25" s="60"/>
      <c r="F25" s="60"/>
      <c r="G25" s="18">
        <f>COUNTIF(M10:M19, "Maj")</f>
        <v>0</v>
      </c>
      <c r="H25" s="18">
        <f>COUNTIF(M10:M19, "DF")</f>
        <v>0</v>
      </c>
      <c r="I25" s="65" t="s">
        <v>24</v>
      </c>
      <c r="J25" s="65"/>
      <c r="K25" s="24"/>
      <c r="L25" s="8" t="s">
        <v>23</v>
      </c>
      <c r="M25" s="64"/>
      <c r="N25" s="64"/>
      <c r="O25" s="6"/>
    </row>
    <row r="26" spans="1:15" ht="10.5" customHeight="1" x14ac:dyDescent="0.25">
      <c r="A26" s="19"/>
      <c r="B26" s="20"/>
      <c r="C26" s="20"/>
      <c r="D26" s="20"/>
      <c r="E26" s="21"/>
      <c r="F26" s="7"/>
      <c r="G26" s="18">
        <f>COUNTIF(M28:M37, "Maj")</f>
        <v>0</v>
      </c>
      <c r="H26" s="18">
        <f>COUNTIF(M28:M37, "DF")</f>
        <v>0</v>
      </c>
      <c r="I26" s="4" t="s">
        <v>20</v>
      </c>
      <c r="J26" s="4"/>
      <c r="K26" s="25"/>
      <c r="L26" s="14" t="s">
        <v>21</v>
      </c>
      <c r="M26" s="63"/>
      <c r="N26" s="63"/>
      <c r="O26" s="6"/>
    </row>
    <row r="27" spans="1:15" ht="10.5" customHeight="1" x14ac:dyDescent="0.25">
      <c r="A27" s="19"/>
      <c r="B27" s="20"/>
      <c r="C27" s="20"/>
      <c r="D27" s="20"/>
      <c r="E27" s="21"/>
      <c r="F27" s="7"/>
      <c r="G27" s="18">
        <f>COUNTIF(M46:M52, "Maj")</f>
        <v>0</v>
      </c>
      <c r="H27" s="18">
        <f>COUNTIF(M46:M52, "DF")</f>
        <v>0</v>
      </c>
      <c r="I27" s="68" t="s">
        <v>7</v>
      </c>
      <c r="J27" s="69"/>
      <c r="K27" s="68" t="s">
        <v>8</v>
      </c>
      <c r="L27" s="69"/>
      <c r="M27" s="13" t="s">
        <v>9</v>
      </c>
      <c r="N27" s="13" t="s">
        <v>10</v>
      </c>
      <c r="O27" s="6"/>
    </row>
    <row r="28" spans="1:15" ht="10.5" customHeight="1" x14ac:dyDescent="0.25">
      <c r="A28" s="6"/>
      <c r="B28" s="6"/>
      <c r="C28" s="6"/>
      <c r="D28" s="6"/>
      <c r="E28" s="66">
        <f>SUM(F8:F21)</f>
        <v>0</v>
      </c>
      <c r="F28" s="66"/>
      <c r="G28" s="18"/>
      <c r="H28" s="18"/>
      <c r="I28" s="70"/>
      <c r="J28" s="71"/>
      <c r="K28" s="70"/>
      <c r="L28" s="71"/>
      <c r="M28" s="21"/>
      <c r="N28" s="12">
        <f>IF(OR(M28="Fall",M28="Tech",M28="Maj",M28="Dec",M28="FFT",M28="DQ",M28="DF"),1,0)*N40</f>
        <v>0</v>
      </c>
      <c r="O28" s="6"/>
    </row>
    <row r="29" spans="1:15" ht="10.5" customHeight="1" x14ac:dyDescent="0.25">
      <c r="A29" s="6"/>
      <c r="B29" s="6"/>
      <c r="C29" s="76" t="s">
        <v>18</v>
      </c>
      <c r="D29" s="76"/>
      <c r="E29" s="67"/>
      <c r="F29" s="67"/>
      <c r="G29" s="18"/>
      <c r="H29" s="18"/>
      <c r="I29" s="70"/>
      <c r="J29" s="71"/>
      <c r="K29" s="70"/>
      <c r="L29" s="71"/>
      <c r="M29" s="21"/>
      <c r="N29" s="44">
        <f>IF(OR(M29="Fall",M29="Tech",M29="Maj",M29="Dec",M29="FFT",M29="DQ",M29="DF"),1,0)*N40</f>
        <v>0</v>
      </c>
      <c r="O29" s="6"/>
    </row>
    <row r="30" spans="1:15" ht="10.5" customHeight="1" x14ac:dyDescent="0.25">
      <c r="A30" s="81" t="s">
        <v>27</v>
      </c>
      <c r="B30" s="81"/>
      <c r="C30" s="81"/>
      <c r="D30" s="81"/>
      <c r="E30" s="81"/>
      <c r="F30" s="81"/>
      <c r="G30" s="18">
        <f>COUNTIF(E8:E21, "Dec")</f>
        <v>0</v>
      </c>
      <c r="H30" s="18">
        <f>COUNTIF(E8:E21, "Loss")</f>
        <v>0</v>
      </c>
      <c r="I30" s="70"/>
      <c r="J30" s="71"/>
      <c r="K30" s="70"/>
      <c r="L30" s="71"/>
      <c r="M30" s="21"/>
      <c r="N30" s="44">
        <f>IF(OR(M30="Fall",M30="Tech",M30="Maj",M30="Dec",M30="FFT",M30="DQ",M30="DF"),1,0)*N40</f>
        <v>0</v>
      </c>
      <c r="O30" s="6"/>
    </row>
    <row r="31" spans="1:15" ht="10.5" customHeight="1" x14ac:dyDescent="0.25">
      <c r="A31" s="14" t="s">
        <v>19</v>
      </c>
      <c r="B31" s="59"/>
      <c r="C31" s="59"/>
      <c r="D31" s="8" t="s">
        <v>22</v>
      </c>
      <c r="E31" s="59"/>
      <c r="F31" s="59"/>
      <c r="G31" s="18">
        <f>COUNTIF(E23:E24, "Dec")</f>
        <v>0</v>
      </c>
      <c r="H31" s="18">
        <f>COUNTIF(E23:E24, "Loss")</f>
        <v>0</v>
      </c>
      <c r="I31" s="70"/>
      <c r="J31" s="71"/>
      <c r="K31" s="70"/>
      <c r="L31" s="71"/>
      <c r="M31" s="21"/>
      <c r="N31" s="44">
        <f>IF(OR(M31="Fall",M31="Tech",M31="Maj",M31="Dec",M31="FFT",M31="DQ",M31="DF"),1,0)*N40</f>
        <v>0</v>
      </c>
      <c r="O31" s="6"/>
    </row>
    <row r="32" spans="1:15" ht="10.5" customHeight="1" x14ac:dyDescent="0.25">
      <c r="A32" s="65" t="s">
        <v>24</v>
      </c>
      <c r="B32" s="65"/>
      <c r="C32" s="24"/>
      <c r="D32" s="8" t="s">
        <v>23</v>
      </c>
      <c r="E32" s="64"/>
      <c r="F32" s="64"/>
      <c r="G32" s="18">
        <f>COUNTIF(E26:E27, "Dec")</f>
        <v>0</v>
      </c>
      <c r="H32" s="18">
        <f>COUNTIF(E26:E27, "Loss")</f>
        <v>0</v>
      </c>
      <c r="I32" s="70"/>
      <c r="J32" s="71"/>
      <c r="K32" s="70"/>
      <c r="L32" s="71"/>
      <c r="M32" s="21"/>
      <c r="N32" s="44">
        <f>IF(OR(M32="Fall",M32="Tech",M32="Maj",M32="Dec",M32="FFT",M32="DQ",M32="DF"),1,0)*N40</f>
        <v>0</v>
      </c>
      <c r="O32" s="6"/>
    </row>
    <row r="33" spans="1:15" ht="10.5" customHeight="1" x14ac:dyDescent="0.25">
      <c r="A33" s="77" t="s">
        <v>20</v>
      </c>
      <c r="B33" s="77"/>
      <c r="C33" s="25"/>
      <c r="D33" s="14" t="s">
        <v>21</v>
      </c>
      <c r="E33" s="63"/>
      <c r="F33" s="63"/>
      <c r="G33" s="18">
        <f>COUNTIF(D35:D44, "Dec")</f>
        <v>0</v>
      </c>
      <c r="H33" s="18">
        <f>COUNTIF(D35:D44, "Loss")</f>
        <v>0</v>
      </c>
      <c r="I33" s="70"/>
      <c r="J33" s="71"/>
      <c r="K33" s="70"/>
      <c r="L33" s="71"/>
      <c r="M33" s="21"/>
      <c r="N33" s="44">
        <f>IF(OR(M33="Fall",M33="Tech",M33="Maj",M33="Dec",M33="FFT",M33="DQ",M33="DF"),1,0)*N40</f>
        <v>0</v>
      </c>
      <c r="O33" s="6"/>
    </row>
    <row r="34" spans="1:15" s="2" customFormat="1" ht="10.5" customHeight="1" x14ac:dyDescent="0.2">
      <c r="A34" s="60" t="s">
        <v>7</v>
      </c>
      <c r="B34" s="60"/>
      <c r="C34" s="13" t="s">
        <v>8</v>
      </c>
      <c r="D34" s="13" t="s">
        <v>9</v>
      </c>
      <c r="E34" s="60" t="s">
        <v>10</v>
      </c>
      <c r="F34" s="60"/>
      <c r="G34" s="47">
        <f>COUNTIF(M10:M19, "Dec")</f>
        <v>0</v>
      </c>
      <c r="H34" s="47">
        <f>COUNTIF(M10:M19, "Loss")</f>
        <v>0</v>
      </c>
      <c r="I34" s="70"/>
      <c r="J34" s="71"/>
      <c r="K34" s="70"/>
      <c r="L34" s="71"/>
      <c r="M34" s="21"/>
      <c r="N34" s="44">
        <f>IF(OR(M34="Fall",M34="Tech",M34="Maj",M34="Dec",M34="FFT",M34="DQ",M34="DF"),1,0)*N40</f>
        <v>0</v>
      </c>
      <c r="O34" s="6"/>
    </row>
    <row r="35" spans="1:15" ht="10.5" customHeight="1" x14ac:dyDescent="0.25">
      <c r="A35" s="61"/>
      <c r="B35" s="61"/>
      <c r="C35" s="23"/>
      <c r="D35" s="21"/>
      <c r="E35" s="58">
        <f>IF(OR(D35="Fall",D35="Tech",D35="Maj",D35="Dec",D35="FFT",D35="DQ",D35="DF"),1,0)*F47</f>
        <v>0</v>
      </c>
      <c r="F35" s="58"/>
      <c r="G35" s="18">
        <f>COUNTIF(M28:M37, "Dec")</f>
        <v>0</v>
      </c>
      <c r="H35" s="18">
        <f>COUNTIF(M28:M37, "Loss")</f>
        <v>0</v>
      </c>
      <c r="I35" s="70"/>
      <c r="J35" s="71"/>
      <c r="K35" s="70"/>
      <c r="L35" s="71"/>
      <c r="M35" s="21"/>
      <c r="N35" s="44">
        <f>IF(OR(M35="Fall",M35="Tech",M35="Maj",M35="Dec",M35="FFT",M35="DQ",M35="DF"),1,0)*N40</f>
        <v>0</v>
      </c>
      <c r="O35" s="6"/>
    </row>
    <row r="36" spans="1:15" ht="10.5" customHeight="1" x14ac:dyDescent="0.25">
      <c r="A36" s="61"/>
      <c r="B36" s="61"/>
      <c r="C36" s="23"/>
      <c r="D36" s="21"/>
      <c r="E36" s="58">
        <f>IF(OR(D36="Fall",D36="Tech",D36="Maj",D36="Dec",D36="FFT",D36="DQ",D36="DF"),1,0)*F47</f>
        <v>0</v>
      </c>
      <c r="F36" s="58"/>
      <c r="G36" s="18">
        <f>COUNTIF(M46:M52, "Dec")</f>
        <v>0</v>
      </c>
      <c r="H36" s="18">
        <f>COUNTIF(M46:M52, "Loss")</f>
        <v>0</v>
      </c>
      <c r="I36" s="70"/>
      <c r="J36" s="71"/>
      <c r="K36" s="70"/>
      <c r="L36" s="71"/>
      <c r="M36" s="21"/>
      <c r="N36" s="44">
        <f>IF(OR(M36="Fall",M36="Tech",M36="Maj",M36="Dec",M36="FFT",M36="DQ",M36="DF"),1,0)*N40</f>
        <v>0</v>
      </c>
      <c r="O36" s="6"/>
    </row>
    <row r="37" spans="1:15" ht="10.5" customHeight="1" x14ac:dyDescent="0.25">
      <c r="A37" s="61"/>
      <c r="B37" s="61"/>
      <c r="C37" s="23"/>
      <c r="D37" s="21"/>
      <c r="E37" s="58">
        <f>IF(OR(D37="Fall",D37="Tech",D37="Maj",D37="Dec",D37="FFT",D37="DQ",D37="DF"),1,0)*F47</f>
        <v>0</v>
      </c>
      <c r="F37" s="58"/>
      <c r="G37" s="18"/>
      <c r="H37" s="18"/>
      <c r="I37" s="61"/>
      <c r="J37" s="61"/>
      <c r="K37" s="70"/>
      <c r="L37" s="71"/>
      <c r="M37" s="21"/>
      <c r="N37" s="44">
        <f>IF(OR(M37="Fall",M37="Tech",M37="Maj",M37="Dec",M37="FFT",M37="DQ",M37="DF"),1,0)*N40</f>
        <v>0</v>
      </c>
      <c r="O37" s="6"/>
    </row>
    <row r="38" spans="1:15" ht="10.5" customHeight="1" x14ac:dyDescent="0.25">
      <c r="A38" s="61"/>
      <c r="B38" s="61"/>
      <c r="C38" s="23"/>
      <c r="D38" s="21"/>
      <c r="E38" s="58">
        <f>IF(OR(D38="Fall",D38="Tech",D38="Maj",D38="Dec",D38="FFT",D38="DQ",D38="DF"),1,0)*F47</f>
        <v>0</v>
      </c>
      <c r="F38" s="58"/>
      <c r="G38" s="18">
        <f>IF(J20="Dual",SUM(N10:N19),IF(J20="Bracket",(SUM(N10:N19)+SUM(I22:L22)),0))</f>
        <v>0</v>
      </c>
      <c r="H38" s="18">
        <f>IF(J38="Dual",SUM(N28:N37),IF(J38="Bracket",(SUM(N28:N37)+SUM(I40:L40)),0))</f>
        <v>0</v>
      </c>
      <c r="I38" s="5" t="s">
        <v>29</v>
      </c>
      <c r="J38" s="79"/>
      <c r="K38" s="9"/>
      <c r="L38" s="9"/>
      <c r="M38" s="9"/>
      <c r="N38" s="66">
        <f>IF(H38&gt;20, 20, H38)</f>
        <v>0</v>
      </c>
      <c r="O38" s="67"/>
    </row>
    <row r="39" spans="1:15" ht="10.5" customHeight="1" x14ac:dyDescent="0.25">
      <c r="A39" s="61"/>
      <c r="B39" s="61"/>
      <c r="C39" s="23"/>
      <c r="D39" s="21"/>
      <c r="E39" s="58">
        <f>IF(OR(D39="Fall",D39="Tech",D39="Maj",D39="Dec",D39="FFT",D39="DQ",D39="DF"),1,0)*F47</f>
        <v>0</v>
      </c>
      <c r="F39" s="58"/>
      <c r="G39" s="18">
        <f>IF(B45="Dual",SUM(E35:F44),IF(B45="Bracket",(SUM(E35:F44)+SUM(A47:D47)),0))</f>
        <v>0</v>
      </c>
      <c r="H39" s="18">
        <f>IF(J53="Dual",SUM(N46:N52),IF(J53="Bracket",(SUM(N46:N52)+SUM(I55:L55)),0))</f>
        <v>0</v>
      </c>
      <c r="I39" s="5" t="s">
        <v>30</v>
      </c>
      <c r="J39" s="80"/>
      <c r="K39" s="75" t="s">
        <v>34</v>
      </c>
      <c r="L39" s="75"/>
      <c r="M39" s="75"/>
      <c r="N39" s="74"/>
      <c r="O39" s="74"/>
    </row>
    <row r="40" spans="1:15" ht="10.5" customHeight="1" x14ac:dyDescent="0.25">
      <c r="A40" s="61"/>
      <c r="B40" s="61"/>
      <c r="C40" s="23"/>
      <c r="D40" s="21"/>
      <c r="E40" s="58">
        <f>IF(OR(D40="Fall",D40="Tech",D40="Maj",D40="Dec",D40="FFT",D40="DQ",D40="DF"),1,0)*F47</f>
        <v>0</v>
      </c>
      <c r="F40" s="58"/>
      <c r="G40" s="18"/>
      <c r="H40" s="18"/>
      <c r="I40" s="11">
        <f>IF(AND(K26="14+",M26="First"),16,IF(AND(K26="14+",M26="Second"),12,IF(AND(K26="14+",M26="Third"),9,IF(AND(K26="14+",M26="Fourth"),6,IF(AND(K26="14+",M26="Fifth"),3,IF(AND(K26="14+",M26="Sixth"),2,0))))))</f>
        <v>0</v>
      </c>
      <c r="J40" s="11">
        <f>IF(AND(K26="10-13",M26="First"),12,IF(AND(K26="10-13",M26="Second"),9,IF(AND(K26="10-13",M26="Third"),6,IF(AND(K26="10-13",M26="Fourth"),4,0))))</f>
        <v>0</v>
      </c>
      <c r="K40" s="11">
        <f>IF(AND(K26="7-9",M26="First"),9,IF(AND(K26="7-9",M26="Second"),7,IF(AND(K26="7-9",M26="Third"),5,IF(AND(K26="7-9",M26="Fourth"),3,0))))</f>
        <v>0</v>
      </c>
      <c r="L40" s="11">
        <f>IF(AND(K26="5-6",M26="First"),7,IF(AND(K26="5-6",M26="Second"),5,IF(AND(K26="5-6",M26="Third"),3,IF(AND(K26="5-6",M26="Fourth"),0,0))))</f>
        <v>0</v>
      </c>
      <c r="M40" s="6"/>
      <c r="N40" s="18">
        <f>IF(J38="Dual",2,1)</f>
        <v>1</v>
      </c>
      <c r="O40" s="6"/>
    </row>
    <row r="41" spans="1:15" ht="10.5" customHeight="1" x14ac:dyDescent="0.25">
      <c r="A41" s="61"/>
      <c r="B41" s="61"/>
      <c r="C41" s="23"/>
      <c r="D41" s="21"/>
      <c r="E41" s="58">
        <f>IF(OR(D41="Fall",D41="Tech",D41="Maj",D41="Dec",D41="FFT",D41="DQ",D41="DF"),1,0)*F47</f>
        <v>0</v>
      </c>
      <c r="F41" s="58"/>
      <c r="G41" s="18">
        <f>IF(E3="DNP",0,IF(E3="First",9,IF(E3="Second",7,IF(E3="Third",5,IF(E3="Fourth",3,0)))))</f>
        <v>0</v>
      </c>
      <c r="H41" s="18">
        <f>IF(J3="DNP",0,IF(J3="First",16,IF(J3="Second",12,IF(J3="Third",9,IF(J3="Fourth",6,IF(J3="Fifth",4,IF(J3="Sixth",2,0)))))))</f>
        <v>0</v>
      </c>
      <c r="I41" s="81" t="s">
        <v>35</v>
      </c>
      <c r="J41" s="81"/>
      <c r="K41" s="81"/>
      <c r="L41" s="81"/>
      <c r="M41" s="81"/>
      <c r="N41" s="81"/>
      <c r="O41" s="6"/>
    </row>
    <row r="42" spans="1:15" ht="10.5" customHeight="1" x14ac:dyDescent="0.25">
      <c r="A42" s="61"/>
      <c r="B42" s="61"/>
      <c r="C42" s="23"/>
      <c r="D42" s="21"/>
      <c r="E42" s="58">
        <f>IF(OR(D42="Fall",D42="Tech",D42="Maj",D42="Dec",D42="FFT",D42="DQ",D42="DF"),1,0)*F47</f>
        <v>0</v>
      </c>
      <c r="F42" s="58"/>
      <c r="G42" s="18"/>
      <c r="H42" s="18"/>
      <c r="I42" s="14" t="s">
        <v>19</v>
      </c>
      <c r="J42" s="78"/>
      <c r="K42" s="78"/>
      <c r="L42" s="8" t="s">
        <v>22</v>
      </c>
      <c r="M42" s="59"/>
      <c r="N42" s="59"/>
      <c r="O42" s="6"/>
    </row>
    <row r="43" spans="1:15" ht="10.5" customHeight="1" x14ac:dyDescent="0.25">
      <c r="A43" s="61"/>
      <c r="B43" s="61"/>
      <c r="C43" s="23"/>
      <c r="D43" s="21"/>
      <c r="E43" s="58">
        <f>IF(OR(D43="Fall",D43="Tech",D43="Maj",D43="Dec",D43="FFT",D43="DQ",D43="DF"),1,0)*F47</f>
        <v>0</v>
      </c>
      <c r="F43" s="58"/>
      <c r="G43" s="18"/>
      <c r="H43" s="18"/>
      <c r="I43" s="65" t="s">
        <v>24</v>
      </c>
      <c r="J43" s="65"/>
      <c r="K43" s="24"/>
      <c r="L43" s="8" t="s">
        <v>23</v>
      </c>
      <c r="M43" s="64"/>
      <c r="N43" s="64"/>
      <c r="O43" s="6"/>
    </row>
    <row r="44" spans="1:15" ht="10.5" customHeight="1" x14ac:dyDescent="0.25">
      <c r="A44" s="61"/>
      <c r="B44" s="61"/>
      <c r="C44" s="23"/>
      <c r="D44" s="21"/>
      <c r="E44" s="58">
        <f>IF(OR(D44="Fall",D44="Tech",D44="Maj",D44="Dec",D44="FFT",D44="DQ",D44="DF"),1,0)*F47</f>
        <v>0</v>
      </c>
      <c r="F44" s="58"/>
      <c r="G44" s="18"/>
      <c r="H44" s="18"/>
      <c r="I44" s="4" t="s">
        <v>20</v>
      </c>
      <c r="J44" s="4"/>
      <c r="K44" s="25"/>
      <c r="L44" s="14" t="s">
        <v>21</v>
      </c>
      <c r="M44" s="63"/>
      <c r="N44" s="63"/>
      <c r="O44" s="6"/>
    </row>
    <row r="45" spans="1:15" ht="10.5" customHeight="1" x14ac:dyDescent="0.25">
      <c r="A45" s="5" t="s">
        <v>25</v>
      </c>
      <c r="B45" s="72"/>
      <c r="C45" s="9"/>
      <c r="D45" s="9"/>
      <c r="E45" s="66">
        <f>IF(G39&gt;20, 20, G39)</f>
        <v>0</v>
      </c>
      <c r="F45" s="66"/>
      <c r="G45" s="18"/>
      <c r="H45" s="18"/>
      <c r="I45" s="68" t="s">
        <v>7</v>
      </c>
      <c r="J45" s="69"/>
      <c r="K45" s="68" t="s">
        <v>8</v>
      </c>
      <c r="L45" s="69"/>
      <c r="M45" s="13" t="s">
        <v>9</v>
      </c>
      <c r="N45" s="13" t="s">
        <v>10</v>
      </c>
      <c r="O45" s="6"/>
    </row>
    <row r="46" spans="1:15" ht="10.5" customHeight="1" x14ac:dyDescent="0.25">
      <c r="A46" s="5" t="s">
        <v>26</v>
      </c>
      <c r="B46" s="73"/>
      <c r="C46" s="75" t="s">
        <v>28</v>
      </c>
      <c r="D46" s="75"/>
      <c r="E46" s="74"/>
      <c r="F46" s="74"/>
      <c r="G46" s="18"/>
      <c r="H46" s="18"/>
      <c r="I46" s="70"/>
      <c r="J46" s="71"/>
      <c r="K46" s="70"/>
      <c r="L46" s="71"/>
      <c r="M46" s="21"/>
      <c r="N46" s="48">
        <f>IF(OR(M46="Fall",M46="Tech",M46="Maj",M46="Dec",M46="FFT",M46="DQ",M46="DF"),1,0)*N55</f>
        <v>0</v>
      </c>
      <c r="O46" s="6"/>
    </row>
    <row r="47" spans="1:15" ht="10.5" customHeight="1" x14ac:dyDescent="0.25">
      <c r="A47" s="11">
        <f>IF(AND(C33="14+",E33="First"),16,IF(AND(C33="14+",E33="Second"),12,IF(AND(C33="14+",E33="Third"),9,IF(AND(C33="14+",E33="Fourth"),6,IF(AND(C33="14+",E33="Fifth"),3,IF(AND(C33="14+",E33="Sixth"),2,0))))))</f>
        <v>0</v>
      </c>
      <c r="B47" s="11">
        <f>IF(AND(C33="10-13",E33="First"),12,IF(AND(C33="10-13",E33="Second"),9,IF(AND(C33="10-13",E33="Third"),6,IF(AND(C33="10-13",E33="Fourth"),4,0))))</f>
        <v>0</v>
      </c>
      <c r="C47" s="11">
        <f>IF(AND(C33="7-9",E33="First"),9,IF(AND(C33="7-9",E33="Second"),7,IF(AND(C33="7-9",E33="Third"),5,IF(AND(C33="7-9",E33="Fourth"),3,0))))</f>
        <v>0</v>
      </c>
      <c r="D47" s="11">
        <f>IF(AND(C33="5-6",E33="First"),7,IF(AND(C33="5-6",E33="Second"),5,IF(AND(C33="5-6",E33="Third"),3,IF(AND(C33="5-6",E33="Fourth"),0,0))))</f>
        <v>0</v>
      </c>
      <c r="F47" s="11">
        <f>IF(B45="Dual",2,1)</f>
        <v>1</v>
      </c>
      <c r="G47" s="11"/>
      <c r="H47" s="11"/>
      <c r="I47" s="70"/>
      <c r="J47" s="71"/>
      <c r="K47" s="70"/>
      <c r="L47" s="71"/>
      <c r="M47" s="21"/>
      <c r="N47" s="48">
        <f>IF(OR(M47="Fall",M47="Tech",M47="Maj",M47="Dec",M47="FFT",M47="DQ",M47="DF"),1,0)*N55</f>
        <v>0</v>
      </c>
      <c r="O47" s="6"/>
    </row>
    <row r="48" spans="1:15" ht="10.5" customHeight="1" x14ac:dyDescent="0.25">
      <c r="A48" s="3"/>
      <c r="B48" s="3"/>
      <c r="C48" s="3"/>
      <c r="D48" s="3"/>
      <c r="E48" s="3"/>
      <c r="F48" s="3"/>
      <c r="G48" s="3"/>
      <c r="H48" s="3"/>
      <c r="I48" s="70"/>
      <c r="J48" s="71"/>
      <c r="K48" s="70"/>
      <c r="L48" s="71"/>
      <c r="M48" s="21"/>
      <c r="N48" s="48">
        <f>IF(OR(M48="Fall",M48="Tech",M48="Maj",M48="Dec",M48="FFT",M48="DQ",M48="DF"),1,0)*N55</f>
        <v>0</v>
      </c>
      <c r="O48" s="6"/>
    </row>
    <row r="49" spans="1:15" ht="10.5" customHeight="1" x14ac:dyDescent="0.25">
      <c r="A49" s="83" t="s">
        <v>41</v>
      </c>
      <c r="B49" s="83"/>
      <c r="C49" s="16" t="s">
        <v>38</v>
      </c>
      <c r="D49" s="37">
        <f>SUM(G5:G36,H5:H28)</f>
        <v>0</v>
      </c>
      <c r="E49" s="39"/>
      <c r="F49" s="46" t="s">
        <v>42</v>
      </c>
      <c r="G49" s="42">
        <f>SUM(G5:G11)</f>
        <v>0</v>
      </c>
      <c r="H49" s="3"/>
      <c r="I49" s="70"/>
      <c r="J49" s="71"/>
      <c r="K49" s="70"/>
      <c r="L49" s="71"/>
      <c r="M49" s="21"/>
      <c r="N49" s="48">
        <f>IF(OR(M49="Fall",M49="Tech",M49="Maj",M49="Dec",M49="FFT",M49="DQ",M49="DF"),1,0)*N55</f>
        <v>0</v>
      </c>
      <c r="O49" s="6"/>
    </row>
    <row r="50" spans="1:15" ht="10.5" customHeight="1" x14ac:dyDescent="0.25">
      <c r="A50" s="83"/>
      <c r="B50" s="83"/>
      <c r="C50" s="18">
        <f>MIN(E45,N20,N38)</f>
        <v>0</v>
      </c>
      <c r="F50" s="38"/>
      <c r="H50" s="3"/>
      <c r="I50" s="70"/>
      <c r="J50" s="71"/>
      <c r="K50" s="70"/>
      <c r="L50" s="71"/>
      <c r="M50" s="21"/>
      <c r="N50" s="48">
        <f>IF(OR(M50="Fall",M50="Tech",M50="Maj",M50="Dec",M50="FFT",M50="DQ",M50="DF"),1,0)*N55</f>
        <v>0</v>
      </c>
      <c r="O50" s="6"/>
    </row>
    <row r="51" spans="1:15" ht="10.5" customHeight="1" x14ac:dyDescent="0.25">
      <c r="A51" s="83"/>
      <c r="B51" s="83"/>
      <c r="C51" s="16" t="s">
        <v>37</v>
      </c>
      <c r="D51" s="37">
        <f>SUM(H29:H36)</f>
        <v>0</v>
      </c>
      <c r="E51" s="39"/>
      <c r="F51" s="46" t="s">
        <v>43</v>
      </c>
      <c r="G51" s="42">
        <f>SUM(G13:G19)</f>
        <v>0</v>
      </c>
      <c r="H51" s="3"/>
      <c r="I51" s="70"/>
      <c r="J51" s="71"/>
      <c r="K51" s="70"/>
      <c r="L51" s="71"/>
      <c r="M51" s="21"/>
      <c r="N51" s="48">
        <f>IF(OR(M51="Fall",M51="Tech",M51="Maj",M51="Dec",M51="FFT",M51="DQ",M51="DF"),1,0)*N65</f>
        <v>0</v>
      </c>
      <c r="O51" s="6"/>
    </row>
    <row r="52" spans="1:15" ht="10.5" customHeight="1" x14ac:dyDescent="0.25">
      <c r="A52" s="82">
        <f>(SUM(N3,E28,E45,N20,N38,N53)-C50)</f>
        <v>0</v>
      </c>
      <c r="B52" s="82"/>
      <c r="C52" s="17"/>
      <c r="D52" s="56"/>
      <c r="E52" s="57"/>
      <c r="F52" s="38"/>
      <c r="H52" s="3"/>
      <c r="I52" s="61"/>
      <c r="J52" s="61"/>
      <c r="K52" s="70"/>
      <c r="L52" s="71"/>
      <c r="M52" s="21"/>
      <c r="N52" s="48">
        <f>IF(OR(M52="Fall",M52="Tech",M52="Maj",M52="Dec",M52="FFT",M52="DQ",M52="DF"),1,0)*N65</f>
        <v>0</v>
      </c>
      <c r="O52" s="6"/>
    </row>
    <row r="53" spans="1:15" ht="10.5" customHeight="1" x14ac:dyDescent="0.25">
      <c r="A53" s="82"/>
      <c r="B53" s="82"/>
      <c r="C53" s="16" t="s">
        <v>39</v>
      </c>
      <c r="D53" s="41">
        <f>IF(AND(D49=0,D51=0),0,(D49/(D49+D51)))</f>
        <v>0</v>
      </c>
      <c r="E53" s="40"/>
      <c r="F53" s="46" t="s">
        <v>44</v>
      </c>
      <c r="G53" s="42">
        <f>SUM(G21:G27)</f>
        <v>0</v>
      </c>
      <c r="H53" s="3"/>
      <c r="I53" s="5" t="s">
        <v>29</v>
      </c>
      <c r="J53" s="79"/>
      <c r="K53" s="9"/>
      <c r="L53" s="9"/>
      <c r="M53" s="9"/>
      <c r="N53" s="66">
        <f>IF(H39&gt;20, 20, H39)</f>
        <v>0</v>
      </c>
      <c r="O53" s="67"/>
    </row>
    <row r="54" spans="1:15" ht="10.5" customHeight="1" x14ac:dyDescent="0.25">
      <c r="A54" s="82"/>
      <c r="B54" s="82"/>
      <c r="H54" s="3"/>
      <c r="I54" s="5" t="s">
        <v>30</v>
      </c>
      <c r="J54" s="80"/>
      <c r="K54" s="75" t="s">
        <v>36</v>
      </c>
      <c r="L54" s="75"/>
      <c r="M54" s="75"/>
      <c r="N54" s="74"/>
      <c r="O54" s="74"/>
    </row>
    <row r="55" spans="1:15" ht="11.1" customHeight="1" x14ac:dyDescent="0.25">
      <c r="A55" s="11"/>
      <c r="B55" s="11"/>
      <c r="C55" s="11"/>
      <c r="D55" s="11"/>
      <c r="E55" s="11"/>
      <c r="F55" s="11"/>
      <c r="G55" s="11"/>
      <c r="I55" s="11">
        <f>IF(AND(K44="14+",M44="First"),16,IF(AND(K44="14+",M44="Second"),12,IF(AND(K44="14+",M44="Third"),9,IF(AND(K44="14+",M44="Fourth"),6,IF(AND(K44="14+",M44="Fifth"),3,IF(AND(K44="14+",M44="Sixth"),2,0))))))</f>
        <v>0</v>
      </c>
      <c r="J55" s="11">
        <f>IF(AND(K44="10-13",M44="First"),12,IF(AND(K44="10-13",M44="Second"),9,IF(AND(K44="10-13",M44="Third"),6,IF(AND(K44="10-13",M44="Fourth"),4,0))))</f>
        <v>0</v>
      </c>
      <c r="K55" s="11">
        <f>IF(AND(K44="7-9",M44="First"),9,IF(AND(K44="7-9",M44="Second"),7,IF(AND(K44="7-9",M44="Third"),5,IF(AND(K44="7-9",M44="Fourth"),3,0))))</f>
        <v>0</v>
      </c>
      <c r="L55" s="11">
        <f>IF(AND(K44="5-6",M44="First"),7,IF(AND(K44="5-6",M44="Second"),5,IF(AND(K44="5-6",M44="Third"),3,IF(AND(K44="5-6",M44="Fourth"),0,0))))</f>
        <v>0</v>
      </c>
      <c r="N55" s="11">
        <f>IF(J53="Dual",2,1)</f>
        <v>1</v>
      </c>
    </row>
    <row r="56" spans="1:15" ht="11.1" customHeight="1" x14ac:dyDescent="0.25">
      <c r="A56" s="11"/>
      <c r="B56" s="11"/>
      <c r="C56" s="11"/>
      <c r="D56" s="11"/>
      <c r="E56" s="11"/>
      <c r="F56" s="11">
        <f>COUNTIF(M46:M52,"L")</f>
        <v>0</v>
      </c>
      <c r="G56" s="11">
        <f>COUNTIF(M10:M19,"L")</f>
        <v>0</v>
      </c>
    </row>
    <row r="57" spans="1:15" ht="11.1" customHeight="1" x14ac:dyDescent="0.25"/>
    <row r="58" spans="1:15" ht="11.1" customHeight="1" x14ac:dyDescent="0.25"/>
    <row r="59" spans="1:15" ht="11.1" customHeight="1" x14ac:dyDescent="0.25"/>
    <row r="60" spans="1:15" ht="11.1" customHeight="1" x14ac:dyDescent="0.25"/>
    <row r="61" spans="1:15" ht="11.1" customHeight="1" x14ac:dyDescent="0.25"/>
    <row r="62" spans="1:15" ht="11.1" customHeight="1" x14ac:dyDescent="0.25"/>
  </sheetData>
  <sheetProtection algorithmName="SHA-512" hashValue="IhINHt5YDek3jdqi1jpr4+PTIf48S9xI+xqcNboN6hEFnN2IW9rrSxQSGmbCbJYXi7WpPE3tPaMiXcHFyDVfvA==" saltValue="0EOE9Kpc8fyNBcISymF+qw==" spinCount="100000" sheet="1" objects="1" scenarios="1"/>
  <mergeCells count="138">
    <mergeCell ref="A30:F30"/>
    <mergeCell ref="I23:N23"/>
    <mergeCell ref="I41:N41"/>
    <mergeCell ref="I5:N5"/>
    <mergeCell ref="A2:O2"/>
    <mergeCell ref="J53:J54"/>
    <mergeCell ref="N53:O54"/>
    <mergeCell ref="K54:M54"/>
    <mergeCell ref="A52:B54"/>
    <mergeCell ref="A49:B51"/>
    <mergeCell ref="I50:J50"/>
    <mergeCell ref="K50:L50"/>
    <mergeCell ref="I51:J51"/>
    <mergeCell ref="K51:L51"/>
    <mergeCell ref="I52:J52"/>
    <mergeCell ref="K52:L52"/>
    <mergeCell ref="I49:J49"/>
    <mergeCell ref="K49:L49"/>
    <mergeCell ref="I47:J47"/>
    <mergeCell ref="K47:L47"/>
    <mergeCell ref="I48:J48"/>
    <mergeCell ref="K48:L48"/>
    <mergeCell ref="M43:N43"/>
    <mergeCell ref="M44:N44"/>
    <mergeCell ref="I45:J45"/>
    <mergeCell ref="K45:L45"/>
    <mergeCell ref="I46:J46"/>
    <mergeCell ref="K46:L46"/>
    <mergeCell ref="A33:B33"/>
    <mergeCell ref="J42:K42"/>
    <mergeCell ref="M42:N42"/>
    <mergeCell ref="I37:J37"/>
    <mergeCell ref="K37:L37"/>
    <mergeCell ref="J38:J39"/>
    <mergeCell ref="K39:M39"/>
    <mergeCell ref="N38:O39"/>
    <mergeCell ref="I34:J34"/>
    <mergeCell ref="K34:L34"/>
    <mergeCell ref="I35:J35"/>
    <mergeCell ref="K35:L35"/>
    <mergeCell ref="I36:J36"/>
    <mergeCell ref="K36:L36"/>
    <mergeCell ref="J24:K24"/>
    <mergeCell ref="M24:N24"/>
    <mergeCell ref="I25:J25"/>
    <mergeCell ref="M25:N25"/>
    <mergeCell ref="M26:N26"/>
    <mergeCell ref="I27:J27"/>
    <mergeCell ref="K27:L27"/>
    <mergeCell ref="B45:B46"/>
    <mergeCell ref="C29:D29"/>
    <mergeCell ref="C46:D46"/>
    <mergeCell ref="E45:F46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43:J43"/>
    <mergeCell ref="I19:J19"/>
    <mergeCell ref="I7:J7"/>
    <mergeCell ref="J6:K6"/>
    <mergeCell ref="J20:J21"/>
    <mergeCell ref="N20:O21"/>
    <mergeCell ref="K21:M21"/>
    <mergeCell ref="K14:L14"/>
    <mergeCell ref="K15:L15"/>
    <mergeCell ref="K16:L16"/>
    <mergeCell ref="K17:L17"/>
    <mergeCell ref="K18:L18"/>
    <mergeCell ref="K19:L19"/>
    <mergeCell ref="I11:J11"/>
    <mergeCell ref="I12:J12"/>
    <mergeCell ref="I13:J13"/>
    <mergeCell ref="I10:J10"/>
    <mergeCell ref="K9:L9"/>
    <mergeCell ref="K10:L10"/>
    <mergeCell ref="K11:L11"/>
    <mergeCell ref="K12:L12"/>
    <mergeCell ref="K13:L13"/>
    <mergeCell ref="N3:O4"/>
    <mergeCell ref="A40:B40"/>
    <mergeCell ref="E40:F40"/>
    <mergeCell ref="E41:F41"/>
    <mergeCell ref="E44:F44"/>
    <mergeCell ref="E33:F33"/>
    <mergeCell ref="E32:F32"/>
    <mergeCell ref="A32:B32"/>
    <mergeCell ref="A44:B44"/>
    <mergeCell ref="A43:B43"/>
    <mergeCell ref="A42:B42"/>
    <mergeCell ref="A41:B41"/>
    <mergeCell ref="A22:F22"/>
    <mergeCell ref="A25:F25"/>
    <mergeCell ref="E28:F29"/>
    <mergeCell ref="M6:N6"/>
    <mergeCell ref="M7:N7"/>
    <mergeCell ref="M8:N8"/>
    <mergeCell ref="I9:J9"/>
    <mergeCell ref="I17:J17"/>
    <mergeCell ref="I18:J18"/>
    <mergeCell ref="I14:J14"/>
    <mergeCell ref="I15:J15"/>
    <mergeCell ref="I16:J16"/>
    <mergeCell ref="D52:E52"/>
    <mergeCell ref="E42:F42"/>
    <mergeCell ref="E43:F43"/>
    <mergeCell ref="E36:F36"/>
    <mergeCell ref="E37:F37"/>
    <mergeCell ref="E38:F38"/>
    <mergeCell ref="E39:F39"/>
    <mergeCell ref="B31:C31"/>
    <mergeCell ref="E31:F31"/>
    <mergeCell ref="A34:B34"/>
    <mergeCell ref="E34:F34"/>
    <mergeCell ref="A35:B35"/>
    <mergeCell ref="A36:B36"/>
    <mergeCell ref="A37:B37"/>
    <mergeCell ref="A38:B38"/>
    <mergeCell ref="A39:B39"/>
    <mergeCell ref="E35:F35"/>
    <mergeCell ref="A1:B1"/>
    <mergeCell ref="C1:E1"/>
    <mergeCell ref="F1:G1"/>
    <mergeCell ref="A5:F5"/>
    <mergeCell ref="A7:F7"/>
    <mergeCell ref="C3:D3"/>
    <mergeCell ref="E3:F3"/>
    <mergeCell ref="G3:I3"/>
    <mergeCell ref="J1:L1"/>
    <mergeCell ref="E4:F4"/>
  </mergeCells>
  <dataValidations count="10">
    <dataValidation type="list" allowBlank="1" showInputMessage="1" showErrorMessage="1" sqref="N1">
      <formula1>"9, 10, 11, 12"</formula1>
    </dataValidation>
    <dataValidation type="list" allowBlank="1" showInputMessage="1" showErrorMessage="1" sqref="B3">
      <formula1>"100, 105, 110, 120, 125, 130, 135, 140, 145, 155, 170, 190, 235"</formula1>
    </dataValidation>
    <dataValidation type="list" allowBlank="1" showInputMessage="1" showErrorMessage="1" sqref="J53:J54 J20:J21 J38:J39 B45:B46">
      <formula1>"Bracket, Dual"</formula1>
    </dataValidation>
    <dataValidation type="list" allowBlank="1" showInputMessage="1" showErrorMessage="1" sqref="L46:L48 L28:L32 L10:L14">
      <formula1>"Dual Win, Bracket Win, L"</formula1>
    </dataValidation>
    <dataValidation type="list" allowBlank="1" showInputMessage="1" showErrorMessage="1" sqref="E8:E21 D35:D44 M46:M52 M28:M37 M10:M19 E26:E27 E23:E24">
      <formula1>"Fall, Tech, Maj, Dec, FFT, DQ, DF, Loss"</formula1>
    </dataValidation>
    <dataValidation type="list" allowBlank="1" showInputMessage="1" showErrorMessage="1" sqref="J3">
      <formula1>"DNP, First, Second, Third, Fourth, Fifth, Sixth"</formula1>
    </dataValidation>
    <dataValidation type="list" allowBlank="1" showInputMessage="1" showErrorMessage="1" sqref="E33:F33 M44:N44 M26:N26 M8:N8">
      <formula1>"NA, DNP, First, Second, Third, Fourth, Fifth, Sixth"</formula1>
    </dataValidation>
    <dataValidation type="list" allowBlank="1" showInputMessage="1" showErrorMessage="1" sqref="C33 K44 K26 K8">
      <formula1>"14+, 10-13, 7-9, 5-6, 4"</formula1>
    </dataValidation>
    <dataValidation type="list" allowBlank="1" showInputMessage="1" showErrorMessage="1" sqref="E3:F3">
      <formula1>"DNP, First, Second, Third, Fourth, Fifth,Sixth"</formula1>
    </dataValidation>
    <dataValidation type="list" allowBlank="1" showInputMessage="1" showErrorMessage="1" sqref="H1">
      <formula1>"100, 105, 110, 120, 125, 130, 135, 140, 145, 155, 170, 190, 235"</formula1>
    </dataValidation>
  </dataValidations>
  <pageMargins left="0.25" right="0.25" top="0.19791666666666666" bottom="0.19791666666666666" header="0.10416666666666667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Jason James Bursick</cp:lastModifiedBy>
  <cp:lastPrinted>2018-04-17T16:17:27Z</cp:lastPrinted>
  <dcterms:created xsi:type="dcterms:W3CDTF">2011-02-11T02:36:59Z</dcterms:created>
  <dcterms:modified xsi:type="dcterms:W3CDTF">2021-11-23T17:32:24Z</dcterms:modified>
</cp:coreProperties>
</file>